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F:\ERC\ERC\Projektid\Hangitud tööd\Häädemeeste THK_2024\Aruanne\"/>
    </mc:Choice>
  </mc:AlternateContent>
  <xr:revisionPtr revIDLastSave="0" documentId="13_ncr:1_{738C1484-6EDD-4F94-A8E3-D33E461EF751}" xr6:coauthVersionLast="47" xr6:coauthVersionMax="47" xr10:uidLastSave="{00000000-0000-0000-0000-000000000000}"/>
  <bookViews>
    <workbookView xWindow="1320" yWindow="555" windowWidth="26955" windowHeight="16845" xr2:uid="{B17248E9-BAD2-48DE-9F65-F0DF1A08BD85}"/>
  </bookViews>
  <sheets>
    <sheet name="Registriinfo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V2" i="1" s="1"/>
  <c r="W2" i="1"/>
  <c r="AA2" i="1"/>
  <c r="AD2" i="1"/>
  <c r="AG2" i="1"/>
  <c r="AJ2" i="1"/>
  <c r="AM2" i="1"/>
  <c r="AP2" i="1"/>
  <c r="AS2" i="1"/>
  <c r="AV2" i="1"/>
  <c r="AY2" i="1"/>
  <c r="BB2" i="1"/>
  <c r="BE2" i="1"/>
  <c r="BH2" i="1"/>
  <c r="J3" i="1"/>
  <c r="V3" i="1" s="1"/>
  <c r="W3" i="1"/>
  <c r="AA3" i="1"/>
  <c r="AD3" i="1"/>
  <c r="AG3" i="1"/>
  <c r="AJ3" i="1"/>
  <c r="AM3" i="1"/>
  <c r="AP3" i="1"/>
  <c r="AS3" i="1"/>
  <c r="AV3" i="1"/>
  <c r="AY3" i="1"/>
  <c r="BB3" i="1"/>
  <c r="BE3" i="1"/>
  <c r="BH3" i="1"/>
  <c r="J4" i="1"/>
  <c r="V4" i="1"/>
  <c r="W4" i="1"/>
  <c r="AA4" i="1"/>
  <c r="AD4" i="1"/>
  <c r="AG4" i="1"/>
  <c r="AJ4" i="1"/>
  <c r="AM4" i="1"/>
  <c r="AP4" i="1"/>
  <c r="AS4" i="1"/>
  <c r="AV4" i="1"/>
  <c r="AY4" i="1"/>
  <c r="BB4" i="1"/>
  <c r="BE4" i="1"/>
  <c r="BH4" i="1"/>
  <c r="X2" i="1" l="1"/>
  <c r="U2" i="1" s="1"/>
  <c r="X3" i="1"/>
  <c r="U3" i="1" s="1"/>
  <c r="X4" i="1"/>
  <c r="U4" i="1" s="1"/>
</calcChain>
</file>

<file path=xl/sharedStrings.xml><?xml version="1.0" encoding="utf-8"?>
<sst xmlns="http://schemas.openxmlformats.org/spreadsheetml/2006/main" count="105" uniqueCount="89">
  <si>
    <t>teras/betoon</t>
  </si>
  <si>
    <t>teras</t>
  </si>
  <si>
    <t>betoon</t>
  </si>
  <si>
    <t>kaar</t>
  </si>
  <si>
    <t>lihttoestatud tala</t>
  </si>
  <si>
    <t>Vajab niitmist</t>
  </si>
  <si>
    <t>Külgtiivad sammaldunud</t>
  </si>
  <si>
    <t>Pragunenud ja vajavad vahetamist</t>
  </si>
  <si>
    <t>Servades sammaldunud</t>
  </si>
  <si>
    <t>torupiire</t>
  </si>
  <si>
    <t>Uulu-Kanali</t>
  </si>
  <si>
    <t>Vajab puhastamist</t>
  </si>
  <si>
    <t>Puhastamine vajalik</t>
  </si>
  <si>
    <t>Puudub</t>
  </si>
  <si>
    <t>Puudu</t>
  </si>
  <si>
    <t>Kahel paneelil mittekonstruktiivne armatuur roostetab</t>
  </si>
  <si>
    <t>Puudub, läbijooksu tunnused</t>
  </si>
  <si>
    <t>Puhastamine</t>
  </si>
  <si>
    <t>Vajab värvimist</t>
  </si>
  <si>
    <t>Servad vajavad niitmist</t>
  </si>
  <si>
    <t>Üks märk peidus</t>
  </si>
  <si>
    <t>monteeritav lihttala</t>
  </si>
  <si>
    <t>Karjamõisa</t>
  </si>
  <si>
    <t>Uhtumine veepiiril</t>
  </si>
  <si>
    <t>Ühes kohas roostes  pikiarmatuur</t>
  </si>
  <si>
    <t>Kaetud, kuid läbijooksu tunnused</t>
  </si>
  <si>
    <t>Ebatasane ja vajab äärtest niitmist</t>
  </si>
  <si>
    <t>Kurmi-Sooküla</t>
  </si>
  <si>
    <t>kommentaar</t>
  </si>
  <si>
    <t>Tegevus12</t>
  </si>
  <si>
    <t>Kommentaar/Soovitus14</t>
  </si>
  <si>
    <t>Voolusäng/Koonusekindlustus</t>
  </si>
  <si>
    <t>Tegevus10</t>
  </si>
  <si>
    <t>Kommentaar/Soovitus12</t>
  </si>
  <si>
    <t>Kaldasambad</t>
  </si>
  <si>
    <t>Tegevus9</t>
  </si>
  <si>
    <t>Kommentaar/Soovitus11</t>
  </si>
  <si>
    <t>Tugipadjad</t>
  </si>
  <si>
    <t>Tegevus8</t>
  </si>
  <si>
    <t>Kommentaar/Soovitus10</t>
  </si>
  <si>
    <t>Tugiosad</t>
  </si>
  <si>
    <t>Tegevus6</t>
  </si>
  <si>
    <t>Kommentaar/Soovitus9</t>
  </si>
  <si>
    <t>Kandurid</t>
  </si>
  <si>
    <t>Tegevus7</t>
  </si>
  <si>
    <t>Kommentaar/Soovitus8</t>
  </si>
  <si>
    <t>Tekiplaat</t>
  </si>
  <si>
    <t>Kommentaar/Soovitus72</t>
  </si>
  <si>
    <t>Kommentaar/Soovitus7</t>
  </si>
  <si>
    <t>Deformatsioonivuuk</t>
  </si>
  <si>
    <t>Tegevus5</t>
  </si>
  <si>
    <t>Kommentaar/Soovitus6</t>
  </si>
  <si>
    <t>Servaprussid</t>
  </si>
  <si>
    <t>Tegevus4</t>
  </si>
  <si>
    <t>Kommentaar/Soovitus5</t>
  </si>
  <si>
    <t>Piirded</t>
  </si>
  <si>
    <t>Tegevus3</t>
  </si>
  <si>
    <t>Kommentaar/Soovitus4</t>
  </si>
  <si>
    <t>Katend</t>
  </si>
  <si>
    <t>Tegevus2</t>
  </si>
  <si>
    <t>Kommentaar/Soovitus3</t>
  </si>
  <si>
    <t>Tähistus</t>
  </si>
  <si>
    <t>Tegevus</t>
  </si>
  <si>
    <t>Kommentaar/Soovitus</t>
  </si>
  <si>
    <t>Pealesõidud</t>
  </si>
  <si>
    <t>Kogu seisund</t>
  </si>
  <si>
    <t>Eritööd</t>
  </si>
  <si>
    <t>Maksumus</t>
  </si>
  <si>
    <t>Soovitatud tegevus</t>
  </si>
  <si>
    <t>SOIDUKK</t>
  </si>
  <si>
    <t>TELJEK</t>
  </si>
  <si>
    <t>PPORKEP</t>
  </si>
  <si>
    <t>SPORKEP</t>
  </si>
  <si>
    <t>AVDEPIK</t>
  </si>
  <si>
    <t>AVAMAT</t>
  </si>
  <si>
    <t>AVADEARV</t>
  </si>
  <si>
    <t>AVAEH</t>
  </si>
  <si>
    <t>VKONNIT</t>
  </si>
  <si>
    <t>PKONNIT</t>
  </si>
  <si>
    <t>Pindala</t>
  </si>
  <si>
    <t>SILLAI</t>
  </si>
  <si>
    <t>STLAI</t>
  </si>
  <si>
    <t>PVPIK</t>
  </si>
  <si>
    <t>SPIK</t>
  </si>
  <si>
    <t>NKANDEV</t>
  </si>
  <si>
    <t>SILLAT</t>
  </si>
  <si>
    <t>Kuupäev</t>
  </si>
  <si>
    <t>SILNIMI</t>
  </si>
  <si>
    <t>SILLANR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</si>
</sst>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charset val="186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0" borderId="6" xfId="0" applyFont="1" applyBorder="1"/>
    <xf numFmtId="0" fontId="2" fillId="0" borderId="5" xfId="0" applyFont="1" applyBorder="1"/>
    <xf numFmtId="0" fontId="3" fillId="0" borderId="5" xfId="0" applyFont="1" applyBorder="1"/>
    <xf numFmtId="0" fontId="2" fillId="0" borderId="4" xfId="0" applyFont="1" applyBorder="1"/>
    <xf numFmtId="0" fontId="4" fillId="0" borderId="0" xfId="0" applyFont="1"/>
    <xf numFmtId="0" fontId="2" fillId="0" borderId="3" xfId="0" applyFont="1" applyBorder="1"/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0" fontId="2" fillId="0" borderId="1" xfId="1" applyFont="1" applyFill="1" applyBorder="1"/>
    <xf numFmtId="0" fontId="2" fillId="0" borderId="2" xfId="0" applyFont="1" applyBorder="1"/>
  </cellXfs>
  <cellStyles count="2">
    <cellStyle name="Bad" xfId="1" builtinId="27"/>
    <cellStyle name="Normal" xfId="0" builtinId="0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yyyy/mm/dd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CDDC32-AFF0-4E77-8B32-6CBB50BBA281}" name="Table13" displayName="Table13" ref="A1:BI4" totalsRowShown="0" headerRowDxfId="1" dataDxfId="0" headerRowBorderDxfId="65" tableBorderDxfId="64" totalsRowBorderDxfId="63">
  <autoFilter ref="A1:BI4" xr:uid="{79C8EF84-8880-47C7-8777-5BB79BA1976F}"/>
  <sortState xmlns:xlrd2="http://schemas.microsoft.com/office/spreadsheetml/2017/richdata2" ref="A2:BI4">
    <sortCondition ref="A1:A4"/>
  </sortState>
  <tableColumns count="61">
    <tableColumn id="1" xr3:uid="{8F9DAB45-50F1-4006-87CD-29AE4092F88C}" name="SILLANR" dataDxfId="62"/>
    <tableColumn id="2" xr3:uid="{CD7B4690-3463-4EAF-82DE-E650A3F64370}" name="SILNIMI" dataDxfId="61"/>
    <tableColumn id="3" xr3:uid="{601840F1-9CDB-4B22-9208-7716E6D6D8AF}" name="Kuupäev" dataDxfId="60" dataCellStyle="Bad"/>
    <tableColumn id="10" xr3:uid="{C298AC68-BC08-4B59-B1D5-9B6368BFF843}" name="SILLAT" dataDxfId="59"/>
    <tableColumn id="11" xr3:uid="{E3D1B4CB-2DCD-4DD1-A5D0-B244EBB37E2E}" name="NKANDEV" dataDxfId="58"/>
    <tableColumn id="12" xr3:uid="{B762EA1E-B153-4BD8-8CFD-E2B043623756}" name="SPIK" dataDxfId="57"/>
    <tableColumn id="13" xr3:uid="{08F5BF92-5E0C-42C8-A576-99AB7A28483A}" name="PVPIK" dataDxfId="56"/>
    <tableColumn id="14" xr3:uid="{4D36C917-DD5B-4318-A487-1C638259CA87}" name="STLAI" dataDxfId="55"/>
    <tableColumn id="15" xr3:uid="{3D16FF2B-39A4-411F-8D8D-84F6F1189DDB}" name="SILLAI" dataDxfId="54"/>
    <tableColumn id="60" xr3:uid="{05271F9F-32A1-455B-9A9D-940EBF636181}" name="Pindala" dataDxfId="53">
      <calculatedColumnFormula>Table13[[#This Row],[PVPIK]]*Table13[[#This Row],[SILLAI]]</calculatedColumnFormula>
    </tableColumn>
    <tableColumn id="16" xr3:uid="{959FAA00-85D3-469E-9E85-E02126480E59}" name="PKONNIT" dataDxfId="52"/>
    <tableColumn id="17" xr3:uid="{EE999311-B290-4D14-992B-E73A566DCFFF}" name="VKONNIT" dataDxfId="51"/>
    <tableColumn id="18" xr3:uid="{7269283B-4C04-4B3F-91A6-083C1483DAF7}" name="AVAEH" dataDxfId="50"/>
    <tableColumn id="19" xr3:uid="{92E0F102-BD1A-42E0-82EA-AC5233D73A0E}" name="AVADEARV" dataDxfId="49"/>
    <tableColumn id="20" xr3:uid="{015C7088-7861-40B0-9F7C-D76B0D629FC3}" name="AVAMAT" dataDxfId="48"/>
    <tableColumn id="21" xr3:uid="{98A52829-1480-4E8F-B173-0AE89BA7EE43}" name="AVDEPIK" dataDxfId="47"/>
    <tableColumn id="22" xr3:uid="{EF92B3D7-DED0-4561-B4E7-74E5954D7ACD}" name="SPORKEP" dataDxfId="46"/>
    <tableColumn id="23" xr3:uid="{0D1F1C2E-A187-4CB7-8519-AFE669D591CF}" name="PPORKEP" dataDxfId="45"/>
    <tableColumn id="24" xr3:uid="{46A7B219-0E09-415F-BDAB-9C263755EF47}" name="TELJEK" dataDxfId="44"/>
    <tableColumn id="25" xr3:uid="{B2997C1A-71A1-48C9-9E5B-C6509C1F363F}" name="SOIDUKK" dataDxfId="43"/>
    <tableColumn id="28" xr3:uid="{8144FEC3-FDC4-46B5-890D-C3B09432CA45}" name="Soovitatud tegevus" dataDxfId="42">
      <calculatedColumnFormula>IF(Table13[[#This Row],[Kogu seisund]]&lt;1.51,"Hooldus",IF(Table13[[#This Row],[Kogu seisund]]&lt;2.51,"Lokaalne remont",IF(Table13[[#This Row],[Kogu seisund]]&lt;3.51, "Kapitaalremont","Ümberehitus")))</calculatedColumnFormula>
    </tableColumn>
    <tableColumn id="61" xr3:uid="{E110E3F3-989A-4265-AB99-33C77BFBC449}" name="Maksumus" dataDxfId="41">
      <calculatedColumnFormula>Table13[[#This Row],[Pindala]]*15</calculatedColumnFormula>
    </tableColumn>
    <tableColumn id="29" xr3:uid="{502D6BC3-9D12-4D6B-A5B1-D4A6865447C4}" name="Eritööd" dataDxfId="40">
      <calculatedColumnFormula>10*850</calculatedColumnFormula>
    </tableColumn>
    <tableColumn id="30" xr3:uid="{800379C9-A6C3-498C-93BD-C3D2C9785564}" name="Kogu seisund" dataDxfId="39">
      <calculatedColumnFormula>MROUND(AVERAGEIFS(Y2:BH2,Y2:BH2,"&gt;0"),0.1)</calculatedColumnFormula>
    </tableColumn>
    <tableColumn id="31" xr3:uid="{99393DF0-3AC7-4555-85D9-717B2B032FBA}" name="Pealesõidud" dataDxfId="38"/>
    <tableColumn id="32" xr3:uid="{1BE7C95A-D4F7-4509-8B53-95E7D7B7FB26}" name="Kommentaar/Soovitus" dataDxfId="37"/>
    <tableColumn id="62" xr3:uid="{B198482C-BD46-4361-81CA-24C7D429FFFD}" name="Tegevus" dataDxfId="36">
      <calculatedColumnFormula>IF(Y2&lt;1.51,"Tavahooldus",IF(Y2&lt;2.51,"Remont",IF(Y2&lt;3.51,"Taastamine","Asendus")))</calculatedColumnFormula>
    </tableColumn>
    <tableColumn id="33" xr3:uid="{4219E679-05C1-4F64-8E8B-4E1CAA6937B8}" name="Tähistus" dataDxfId="35"/>
    <tableColumn id="34" xr3:uid="{B07FFE04-AB7E-49E4-8425-15E5DAC55EDC}" name="Kommentaar/Soovitus3" dataDxfId="34"/>
    <tableColumn id="63" xr3:uid="{7C30BF1E-049D-4B6A-91E6-6A778647CFE7}" name="Tegevus2" dataDxfId="33">
      <calculatedColumnFormula>IF(AB2&lt;1.51,"Tavahooldus",IF(AB2&lt;2.51,"Remont",IF(AB2&lt;3.51,"Taastamine","Asendus")))</calculatedColumnFormula>
    </tableColumn>
    <tableColumn id="35" xr3:uid="{0F5B52B1-E735-4760-928E-2F88169B096B}" name="Katend" dataDxfId="32"/>
    <tableColumn id="36" xr3:uid="{AE99FDBC-29D9-4542-9326-014C4758F04B}" name="Kommentaar/Soovitus4" dataDxfId="31"/>
    <tableColumn id="64" xr3:uid="{13E5A767-ABD3-4015-B51B-D737C7359A28}" name="Tegevus3" dataDxfId="30">
      <calculatedColumnFormula>IF(AE2&lt;1.51,"Tavahooldus",IF(AE2&lt;2.51,"Remont",IF(AE2&lt;3.51,"Taastamine","Asendus")))</calculatedColumnFormula>
    </tableColumn>
    <tableColumn id="37" xr3:uid="{F94AAC72-5186-48D7-AC1F-73AFF370FABA}" name="Piirded" dataDxfId="29"/>
    <tableColumn id="38" xr3:uid="{3B8A87D8-59C9-4453-81B9-6AE5231CB484}" name="Kommentaar/Soovitus5" dataDxfId="28"/>
    <tableColumn id="65" xr3:uid="{9BE0AD18-1D6E-4957-ADA2-F8D69A594D1D}" name="Tegevus4" dataDxfId="27">
      <calculatedColumnFormula>IF(AH2&lt;1.51,"Tavahooldus",IF(AH2&lt;2.51,"Remont",IF(AH2&lt;3.51,"Taastamine","Asendus")))</calculatedColumnFormula>
    </tableColumn>
    <tableColumn id="39" xr3:uid="{8E1B3BFB-0A16-4976-85C5-1E5CC02ABD52}" name="Servaprussid" dataDxfId="26"/>
    <tableColumn id="40" xr3:uid="{FFDFBACB-8BFE-4EBD-AC35-B3762E636ADB}" name="Kommentaar/Soovitus6" dataDxfId="25"/>
    <tableColumn id="66" xr3:uid="{EE9AF5FD-E6D1-4DA8-A43E-FE85DC3869C9}" name="Tegevus5" dataDxfId="24">
      <calculatedColumnFormula>IF(AK2&lt;1.51,"Tavahooldus",IF(AK2&lt;2.51,"Remont",IF(AK2&lt;3.51,"Taastamine","Taastamine")))</calculatedColumnFormula>
    </tableColumn>
    <tableColumn id="41" xr3:uid="{A755034E-35BF-4012-9D55-9E1A765FD9FF}" name="Deformatsioonivuuk" dataDxfId="23"/>
    <tableColumn id="42" xr3:uid="{184D4C02-6495-413D-ADA0-1E3E48623043}" name="Kommentaar/Soovitus7" dataDxfId="22"/>
    <tableColumn id="67" xr3:uid="{25C24B1D-14C2-4FCD-98B3-48E44DD1764A}" name="Kommentaar/Soovitus72" dataDxfId="21" dataCellStyle="Bad">
      <calculatedColumnFormula>IF(AN2&lt;1.51,"Tavahooldus",IF(AN2&lt;2.51,"Remont",IF(AN2&lt;3.51,"Taastamine","Asendus")))</calculatedColumnFormula>
    </tableColumn>
    <tableColumn id="43" xr3:uid="{991CDBA3-6D4A-4160-B9A8-E96085D01FFF}" name="Tekiplaat" dataDxfId="20"/>
    <tableColumn id="44" xr3:uid="{EC6DFBFE-3CCA-473F-9C74-ABA4DA9E70E0}" name="Kommentaar/Soovitus8" dataDxfId="19"/>
    <tableColumn id="68" xr3:uid="{2EF303E7-E9AB-42A1-9C21-CC4DDB8ECB4B}" name="Tegevus7" dataDxfId="18">
      <calculatedColumnFormula>IF(AQ2&lt;1.51,"Tavahooldus",IF(AQ2&lt;2.51,"Remont",IF(AQ2&lt;3.51,"Taastamine","Asendus")))</calculatedColumnFormula>
    </tableColumn>
    <tableColumn id="45" xr3:uid="{55DE499B-258D-4C96-B7EB-440FB4237714}" name="Kandurid" dataDxfId="17"/>
    <tableColumn id="46" xr3:uid="{3A4C03BE-2E86-4AD8-AA36-9824E2AE710F}" name="Kommentaar/Soovitus9" dataDxfId="16"/>
    <tableColumn id="69" xr3:uid="{254AFC56-09C3-40CA-80AD-0CCFA46B9406}" name="Tegevus6" dataDxfId="15">
      <calculatedColumnFormula>IF(AT2&lt;1.51,"Tavahooldus",IF(AT2&lt;2.51,"Remont",IF(AT2&lt;3.51,"Taastamine","Asendus")))</calculatedColumnFormula>
    </tableColumn>
    <tableColumn id="47" xr3:uid="{B82E2E99-A06D-4855-8BB4-6CE470E127C3}" name="Tugiosad" dataDxfId="14"/>
    <tableColumn id="48" xr3:uid="{48919B98-F6F5-4EFB-BFB7-AF5B55ACD917}" name="Kommentaar/Soovitus10" dataDxfId="13"/>
    <tableColumn id="70" xr3:uid="{2E44198E-B2EA-4854-A372-AB4E781EB8D7}" name="Tegevus8" dataDxfId="12">
      <calculatedColumnFormula>IF(AW2&lt;1.51,"Tavahooldus",IF(AW2&lt;2.51,"Taastamine",IF(AW2&lt;3.51,"Taastamine","Asendus")))</calculatedColumnFormula>
    </tableColumn>
    <tableColumn id="49" xr3:uid="{2C9ABE84-C760-4362-A808-2601DF54627F}" name="Tugipadjad" dataDxfId="11"/>
    <tableColumn id="50" xr3:uid="{2F84DE1D-A408-4C86-AC04-97408A8C1D22}" name="Kommentaar/Soovitus11" dataDxfId="10"/>
    <tableColumn id="71" xr3:uid="{FAD7FC18-B263-4821-93DC-9472E5E19C83}" name="Tegevus9" dataDxfId="9">
      <calculatedColumnFormula>IF(AZ2&lt;1.51,"Tavahooldus",IF(AZ2&lt;2.51,"Remont",IF(AZ2&lt;3.51,"Taastamine","Asendus")))</calculatedColumnFormula>
    </tableColumn>
    <tableColumn id="51" xr3:uid="{1A77C53D-4B6A-4ADC-853C-D612DA6C87EB}" name="Kaldasambad" dataDxfId="8"/>
    <tableColumn id="52" xr3:uid="{29969ADC-7B0F-446B-B6AE-3287CE475831}" name="Kommentaar/Soovitus12" dataDxfId="7"/>
    <tableColumn id="72" xr3:uid="{859C1E32-6BC2-4A5E-8833-7F623F26C9CB}" name="Tegevus10" dataDxfId="6">
      <calculatedColumnFormula>IF(BC2&lt;1.51,"Tavahooldus",IF(BC2&lt;2.51,"Remont",IF(BC2&lt;3.51,"Taastamine","Asendus")))</calculatedColumnFormula>
    </tableColumn>
    <tableColumn id="55" xr3:uid="{BB36FFED-8387-4953-8A77-3CD88E08475C}" name="Voolusäng/Koonusekindlustus" dataDxfId="5"/>
    <tableColumn id="56" xr3:uid="{755C2BD5-2EFE-4E5C-9C70-650C9742331D}" name="Kommentaar/Soovitus14" dataDxfId="4"/>
    <tableColumn id="74" xr3:uid="{A0FCCE4D-49A9-4FEF-8B4F-F5D1D5F8D8A8}" name="Tegevus12" dataDxfId="3">
      <calculatedColumnFormula>IF(BF2&lt;1.51,"Tavahooldus",IF(BF2&lt;2.51,"Remont",IF(BF2&lt;3.51,"Taastamine","Asendus")))</calculatedColumnFormula>
    </tableColumn>
    <tableColumn id="59" xr3:uid="{1631D56D-0FDE-4DDC-8ACF-C70A2DBD921D}" name="kommentaar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53C9-5577-435A-87C8-30666DB516E1}">
  <dimension ref="A1:BI4"/>
  <sheetViews>
    <sheetView tabSelected="1" workbookViewId="0">
      <selection activeCell="BH10" sqref="BH10"/>
    </sheetView>
  </sheetViews>
  <sheetFormatPr defaultRowHeight="12.75" x14ac:dyDescent="0.2"/>
  <cols>
    <col min="1" max="1" width="9.7109375" style="5" bestFit="1" customWidth="1"/>
    <col min="2" max="2" width="12.5703125" style="5" bestFit="1" customWidth="1"/>
    <col min="3" max="3" width="10" style="5" bestFit="1" customWidth="1"/>
    <col min="4" max="4" width="14.85546875" style="5" bestFit="1" customWidth="1"/>
    <col min="5" max="5" width="11.140625" style="5" bestFit="1" customWidth="1"/>
    <col min="6" max="6" width="6.5703125" style="5" bestFit="1" customWidth="1"/>
    <col min="7" max="7" width="7.85546875" style="5" bestFit="1" customWidth="1"/>
    <col min="8" max="8" width="7.42578125" style="5" bestFit="1" customWidth="1"/>
    <col min="9" max="9" width="7.85546875" style="5" bestFit="1" customWidth="1"/>
    <col min="10" max="10" width="8.85546875" style="5" bestFit="1" customWidth="1"/>
    <col min="11" max="11" width="10.42578125" style="5" bestFit="1" customWidth="1"/>
    <col min="12" max="12" width="10.5703125" style="5" bestFit="1" customWidth="1"/>
    <col min="13" max="13" width="16.85546875" style="5" bestFit="1" customWidth="1"/>
    <col min="14" max="14" width="12" style="5" bestFit="1" customWidth="1"/>
    <col min="15" max="15" width="11.140625" style="5" bestFit="1" customWidth="1"/>
    <col min="16" max="16" width="10" style="5" bestFit="1" customWidth="1"/>
    <col min="17" max="17" width="10.28515625" style="5" bestFit="1" customWidth="1"/>
    <col min="18" max="18" width="10.42578125" style="5" bestFit="1" customWidth="1"/>
    <col min="19" max="19" width="8.28515625" style="5" bestFit="1" customWidth="1"/>
    <col min="20" max="20" width="10.140625" style="5" bestFit="1" customWidth="1"/>
    <col min="21" max="21" width="18.42578125" style="5" bestFit="1" customWidth="1"/>
    <col min="22" max="22" width="11.5703125" style="5" bestFit="1" customWidth="1"/>
    <col min="23" max="23" width="9" style="5" bestFit="1" customWidth="1"/>
    <col min="24" max="24" width="13.42578125" style="5" bestFit="1" customWidth="1"/>
    <col min="25" max="25" width="12.7109375" style="5" bestFit="1" customWidth="1"/>
    <col min="26" max="26" width="21.28515625" style="5" bestFit="1" customWidth="1"/>
    <col min="27" max="27" width="11.140625" style="5" bestFit="1" customWidth="1"/>
    <col min="28" max="28" width="9.5703125" style="5" bestFit="1" customWidth="1"/>
    <col min="29" max="29" width="22.28515625" style="5" bestFit="1" customWidth="1"/>
    <col min="30" max="30" width="11.140625" style="5" bestFit="1" customWidth="1"/>
    <col min="31" max="31" width="8.85546875" style="5" bestFit="1" customWidth="1"/>
    <col min="32" max="32" width="29.140625" style="5" bestFit="1" customWidth="1"/>
    <col min="33" max="33" width="11.140625" style="5" bestFit="1" customWidth="1"/>
    <col min="34" max="34" width="8.85546875" style="5" bestFit="1" customWidth="1"/>
    <col min="35" max="35" width="22.28515625" style="5" bestFit="1" customWidth="1"/>
    <col min="36" max="36" width="11.140625" style="5" bestFit="1" customWidth="1"/>
    <col min="37" max="37" width="13.140625" style="5" bestFit="1" customWidth="1"/>
    <col min="38" max="38" width="22.28515625" style="5" bestFit="1" customWidth="1"/>
    <col min="39" max="39" width="11.140625" style="5" bestFit="1" customWidth="1"/>
    <col min="40" max="40" width="19.28515625" style="5" bestFit="1" customWidth="1"/>
    <col min="41" max="41" width="24.42578125" style="5" bestFit="1" customWidth="1"/>
    <col min="42" max="42" width="23.28515625" style="5" bestFit="1" customWidth="1"/>
    <col min="43" max="43" width="10.28515625" style="5" bestFit="1" customWidth="1"/>
    <col min="44" max="44" width="27.85546875" style="5" bestFit="1" customWidth="1"/>
    <col min="45" max="45" width="11.140625" style="5" customWidth="1"/>
    <col min="46" max="46" width="10.28515625" style="5" bestFit="1" customWidth="1"/>
    <col min="47" max="47" width="45" style="5" bestFit="1" customWidth="1"/>
    <col min="48" max="48" width="11.140625" style="5" bestFit="1" customWidth="1"/>
    <col min="49" max="49" width="10" style="5" bestFit="1" customWidth="1"/>
    <col min="50" max="50" width="28.85546875" style="5" bestFit="1" customWidth="1"/>
    <col min="51" max="51" width="11.140625" style="5" bestFit="1" customWidth="1"/>
    <col min="52" max="52" width="11.5703125" style="5" bestFit="1" customWidth="1"/>
    <col min="53" max="53" width="23.28515625" style="5" bestFit="1" customWidth="1"/>
    <col min="54" max="54" width="11.140625" style="5" bestFit="1" customWidth="1"/>
    <col min="55" max="55" width="13.42578125" style="5" bestFit="1" customWidth="1"/>
    <col min="56" max="56" width="23.28515625" style="5" bestFit="1" customWidth="1"/>
    <col min="57" max="57" width="11.5703125" style="5" bestFit="1" customWidth="1"/>
    <col min="58" max="58" width="27.140625" style="5" bestFit="1" customWidth="1"/>
    <col min="59" max="59" width="23.28515625" style="5" bestFit="1" customWidth="1"/>
    <col min="60" max="60" width="11.5703125" style="5" bestFit="1" customWidth="1"/>
    <col min="61" max="61" width="13.42578125" style="5" bestFit="1" customWidth="1"/>
    <col min="62" max="16384" width="9.140625" style="5"/>
  </cols>
  <sheetData>
    <row r="1" spans="1:61" x14ac:dyDescent="0.2">
      <c r="A1" s="1" t="s">
        <v>88</v>
      </c>
      <c r="B1" s="2" t="s">
        <v>87</v>
      </c>
      <c r="C1" s="2" t="s">
        <v>86</v>
      </c>
      <c r="D1" s="2" t="s">
        <v>85</v>
      </c>
      <c r="E1" s="2" t="s">
        <v>84</v>
      </c>
      <c r="F1" s="2" t="s">
        <v>83</v>
      </c>
      <c r="G1" s="2" t="s">
        <v>82</v>
      </c>
      <c r="H1" s="2" t="s">
        <v>81</v>
      </c>
      <c r="I1" s="2" t="s">
        <v>80</v>
      </c>
      <c r="J1" s="2" t="s">
        <v>79</v>
      </c>
      <c r="K1" s="2" t="s">
        <v>78</v>
      </c>
      <c r="L1" s="2" t="s">
        <v>77</v>
      </c>
      <c r="M1" s="2" t="s">
        <v>76</v>
      </c>
      <c r="N1" s="2" t="s">
        <v>75</v>
      </c>
      <c r="O1" s="2" t="s">
        <v>74</v>
      </c>
      <c r="P1" s="2" t="s">
        <v>73</v>
      </c>
      <c r="Q1" s="2" t="s">
        <v>72</v>
      </c>
      <c r="R1" s="2" t="s">
        <v>71</v>
      </c>
      <c r="S1" s="2" t="s">
        <v>70</v>
      </c>
      <c r="T1" s="2" t="s">
        <v>69</v>
      </c>
      <c r="U1" s="2" t="s">
        <v>68</v>
      </c>
      <c r="V1" s="2" t="s">
        <v>67</v>
      </c>
      <c r="W1" s="2" t="s">
        <v>66</v>
      </c>
      <c r="X1" s="2" t="s">
        <v>65</v>
      </c>
      <c r="Y1" s="3" t="s">
        <v>64</v>
      </c>
      <c r="Z1" s="3" t="s">
        <v>63</v>
      </c>
      <c r="AA1" s="3" t="s">
        <v>62</v>
      </c>
      <c r="AB1" s="3" t="s">
        <v>61</v>
      </c>
      <c r="AC1" s="3" t="s">
        <v>60</v>
      </c>
      <c r="AD1" s="3" t="s">
        <v>59</v>
      </c>
      <c r="AE1" s="3" t="s">
        <v>58</v>
      </c>
      <c r="AF1" s="3" t="s">
        <v>57</v>
      </c>
      <c r="AG1" s="3" t="s">
        <v>56</v>
      </c>
      <c r="AH1" s="3" t="s">
        <v>55</v>
      </c>
      <c r="AI1" s="3" t="s">
        <v>54</v>
      </c>
      <c r="AJ1" s="3" t="s">
        <v>53</v>
      </c>
      <c r="AK1" s="3" t="s">
        <v>52</v>
      </c>
      <c r="AL1" s="3" t="s">
        <v>51</v>
      </c>
      <c r="AM1" s="3" t="s">
        <v>50</v>
      </c>
      <c r="AN1" s="3" t="s">
        <v>49</v>
      </c>
      <c r="AO1" s="3" t="s">
        <v>48</v>
      </c>
      <c r="AP1" s="3" t="s">
        <v>47</v>
      </c>
      <c r="AQ1" s="3" t="s">
        <v>46</v>
      </c>
      <c r="AR1" s="3" t="s">
        <v>45</v>
      </c>
      <c r="AS1" s="3" t="s">
        <v>44</v>
      </c>
      <c r="AT1" s="3" t="s">
        <v>43</v>
      </c>
      <c r="AU1" s="3" t="s">
        <v>42</v>
      </c>
      <c r="AV1" s="3" t="s">
        <v>41</v>
      </c>
      <c r="AW1" s="3" t="s">
        <v>40</v>
      </c>
      <c r="AX1" s="3" t="s">
        <v>39</v>
      </c>
      <c r="AY1" s="3" t="s">
        <v>38</v>
      </c>
      <c r="AZ1" s="3" t="s">
        <v>37</v>
      </c>
      <c r="BA1" s="3" t="s">
        <v>36</v>
      </c>
      <c r="BB1" s="3" t="s">
        <v>35</v>
      </c>
      <c r="BC1" s="3" t="s">
        <v>34</v>
      </c>
      <c r="BD1" s="3" t="s">
        <v>33</v>
      </c>
      <c r="BE1" s="3" t="s">
        <v>32</v>
      </c>
      <c r="BF1" s="3" t="s">
        <v>31</v>
      </c>
      <c r="BG1" s="3" t="s">
        <v>30</v>
      </c>
      <c r="BH1" s="3" t="s">
        <v>29</v>
      </c>
      <c r="BI1" s="4" t="s">
        <v>28</v>
      </c>
    </row>
    <row r="2" spans="1:61" x14ac:dyDescent="0.2">
      <c r="A2" s="6">
        <v>1</v>
      </c>
      <c r="B2" s="7" t="s">
        <v>27</v>
      </c>
      <c r="C2" s="8">
        <v>45498</v>
      </c>
      <c r="D2" s="7" t="s">
        <v>4</v>
      </c>
      <c r="E2" s="7" t="s">
        <v>2</v>
      </c>
      <c r="F2" s="7">
        <v>5.3</v>
      </c>
      <c r="G2" s="7">
        <v>5</v>
      </c>
      <c r="H2" s="7">
        <v>5</v>
      </c>
      <c r="I2" s="9">
        <v>6</v>
      </c>
      <c r="J2" s="7">
        <f>Table13[[#This Row],[PVPIK]]*Table13[[#This Row],[SILLAI]]</f>
        <v>30</v>
      </c>
      <c r="K2" s="7">
        <v>0</v>
      </c>
      <c r="L2" s="7">
        <v>0</v>
      </c>
      <c r="M2" s="7" t="s">
        <v>21</v>
      </c>
      <c r="N2" s="7">
        <v>1</v>
      </c>
      <c r="O2" s="7" t="s">
        <v>2</v>
      </c>
      <c r="P2" s="7">
        <v>5</v>
      </c>
      <c r="Q2" s="7" t="s">
        <v>9</v>
      </c>
      <c r="R2" s="7">
        <v>0</v>
      </c>
      <c r="S2" s="7"/>
      <c r="T2" s="7"/>
      <c r="U2" s="7" t="str">
        <f>IF(Table13[[#This Row],[Kogu seisund]]&lt;1.51,"Hooldus",IF(Table13[[#This Row],[Kogu seisund]]&lt;2.51,"Lokaalne remont",IF(Table13[[#This Row],[Kogu seisund]]&lt;3.51, "Kapitaalremont","Ümberehitus")))</f>
        <v>Lokaalne remont</v>
      </c>
      <c r="V2" s="7">
        <f>Table13[[#This Row],[Pindala]]*15</f>
        <v>450</v>
      </c>
      <c r="W2" s="7">
        <f>10*850</f>
        <v>8500</v>
      </c>
      <c r="X2" s="7">
        <f>MROUND(AVERAGEIFS(Y2:BH2,Y2:BH2,"&gt;0"),0.1)</f>
        <v>1.9000000000000001</v>
      </c>
      <c r="Y2" s="7">
        <v>1.5</v>
      </c>
      <c r="Z2" s="7" t="s">
        <v>5</v>
      </c>
      <c r="AA2" s="7" t="str">
        <f>IF(Y2&lt;1.51,"Tavahooldus",IF(Y2&lt;2.51,"Remont",IF(Y2&lt;3.51,"Taastamine","Asendus")))</f>
        <v>Tavahooldus</v>
      </c>
      <c r="AB2" s="7">
        <v>4</v>
      </c>
      <c r="AC2" s="10" t="s">
        <v>13</v>
      </c>
      <c r="AD2" s="10" t="str">
        <f>IF(AB2&lt;1.51,"Tavahooldus",IF(AB2&lt;2.51,"Remont",IF(AB2&lt;3.51,"Taastamine","Asendus")))</f>
        <v>Asendus</v>
      </c>
      <c r="AE2" s="7">
        <v>1.5</v>
      </c>
      <c r="AF2" s="7" t="s">
        <v>26</v>
      </c>
      <c r="AG2" s="7" t="str">
        <f>IF(AE2&lt;1.51,"Tavahooldus",IF(AE2&lt;2.51,"Remont",IF(AE2&lt;3.51,"Taastamine","Asendus")))</f>
        <v>Tavahooldus</v>
      </c>
      <c r="AH2" s="7">
        <v>2</v>
      </c>
      <c r="AI2" s="7" t="s">
        <v>18</v>
      </c>
      <c r="AJ2" s="7" t="str">
        <f>IF(AH2&lt;1.51,"Tavahooldus",IF(AH2&lt;2.51,"Remont",IF(AH2&lt;3.51,"Taastamine","Asendus")))</f>
        <v>Remont</v>
      </c>
      <c r="AK2" s="7">
        <v>1.5</v>
      </c>
      <c r="AL2" s="7" t="s">
        <v>17</v>
      </c>
      <c r="AM2" s="7" t="str">
        <f>IF(AK2&lt;1.51,"Tavahooldus",IF(AK2&lt;2.51,"Remont",IF(AK2&lt;3.51,"Taastamine","Taastamine")))</f>
        <v>Tavahooldus</v>
      </c>
      <c r="AN2" s="7">
        <v>0</v>
      </c>
      <c r="AO2" s="7" t="s">
        <v>16</v>
      </c>
      <c r="AP2" s="7" t="str">
        <f>IF(AN2&lt;1.51,"Tavahooldus",IF(AN2&lt;2.51,"Remont",IF(AN2&lt;3.51,"Taastamine","Asendus")))</f>
        <v>Tavahooldus</v>
      </c>
      <c r="AQ2" s="7">
        <v>1.5</v>
      </c>
      <c r="AR2" s="7" t="s">
        <v>25</v>
      </c>
      <c r="AS2" s="7" t="str">
        <f>IF(AQ2&lt;1.51,"Tavahooldus",IF(AQ2&lt;2.51,"Remont",IF(AQ2&lt;3.51,"Taastamine","Asendus")))</f>
        <v>Tavahooldus</v>
      </c>
      <c r="AT2" s="7">
        <v>2</v>
      </c>
      <c r="AU2" s="7" t="s">
        <v>24</v>
      </c>
      <c r="AV2" s="7" t="str">
        <f>IF(AT2&lt;1.51,"Tavahooldus",IF(AT2&lt;2.51,"Remont",IF(AT2&lt;3.51,"Taastamine","Asendus")))</f>
        <v>Remont</v>
      </c>
      <c r="AW2" s="7">
        <v>0</v>
      </c>
      <c r="AX2" s="7" t="s">
        <v>14</v>
      </c>
      <c r="AY2" s="7" t="str">
        <f>IF(AW2&lt;1.51,"Tavahooldus",IF(AW2&lt;2.51,"Taastamine",IF(AW2&lt;3.51,"Taastamine","Asendus")))</f>
        <v>Tavahooldus</v>
      </c>
      <c r="AZ2" s="7">
        <v>0</v>
      </c>
      <c r="BA2" s="7" t="s">
        <v>13</v>
      </c>
      <c r="BB2" s="7" t="str">
        <f>IF(AZ2&lt;1.51,"Tavahooldus",IF(AZ2&lt;2.51,"Remont",IF(AZ2&lt;3.51,"Taastamine","Asendus")))</f>
        <v>Tavahooldus</v>
      </c>
      <c r="BC2" s="7">
        <v>2</v>
      </c>
      <c r="BD2" s="7" t="s">
        <v>23</v>
      </c>
      <c r="BE2" s="7" t="str">
        <f>IF(BC2&lt;1.51,"Tavahooldus",IF(BC2&lt;2.51,"Remont",IF(BC2&lt;3.51,"Taastamine","Asendus")))</f>
        <v>Remont</v>
      </c>
      <c r="BF2" s="7">
        <v>1</v>
      </c>
      <c r="BG2" s="7"/>
      <c r="BH2" s="7" t="str">
        <f>IF(BF2&lt;1.51,"Tavahooldus",IF(BF2&lt;2.51,"Remont",IF(BF2&lt;3.51,"Taastamine","Asendus")))</f>
        <v>Tavahooldus</v>
      </c>
      <c r="BI2" s="11"/>
    </row>
    <row r="3" spans="1:61" x14ac:dyDescent="0.2">
      <c r="A3" s="6">
        <v>2</v>
      </c>
      <c r="B3" s="7" t="s">
        <v>22</v>
      </c>
      <c r="C3" s="8">
        <v>45498</v>
      </c>
      <c r="D3" s="7" t="s">
        <v>4</v>
      </c>
      <c r="E3" s="7" t="s">
        <v>2</v>
      </c>
      <c r="F3" s="7">
        <v>19</v>
      </c>
      <c r="G3" s="7">
        <v>16.399999999999999</v>
      </c>
      <c r="H3" s="7">
        <v>6.5</v>
      </c>
      <c r="I3" s="7">
        <v>8</v>
      </c>
      <c r="J3" s="7">
        <f>Table13[[#This Row],[PVPIK]]*Table13[[#This Row],[SILLAI]]</f>
        <v>131.19999999999999</v>
      </c>
      <c r="K3" s="7">
        <v>0</v>
      </c>
      <c r="L3" s="7">
        <v>0</v>
      </c>
      <c r="M3" s="7" t="s">
        <v>21</v>
      </c>
      <c r="N3" s="7">
        <v>1</v>
      </c>
      <c r="O3" s="7" t="s">
        <v>2</v>
      </c>
      <c r="P3" s="7">
        <v>16.399999999999999</v>
      </c>
      <c r="Q3" s="7" t="s">
        <v>9</v>
      </c>
      <c r="R3" s="7">
        <v>0</v>
      </c>
      <c r="S3" s="7"/>
      <c r="T3" s="7"/>
      <c r="U3" s="7" t="str">
        <f>IF(Table13[[#This Row],[Kogu seisund]]&lt;1.51,"Hooldus",IF(Table13[[#This Row],[Kogu seisund]]&lt;2.51,"Lokaalne remont",IF(Table13[[#This Row],[Kogu seisund]]&lt;3.51, "Kapitaalremont","Ümberehitus")))</f>
        <v>Hooldus</v>
      </c>
      <c r="V3" s="7">
        <f>Table13[[#This Row],[Pindala]]*15</f>
        <v>1967.9999999999998</v>
      </c>
      <c r="W3" s="7">
        <f>20*200</f>
        <v>4000</v>
      </c>
      <c r="X3" s="7">
        <f>MROUND(AVERAGEIFS(Y3:BH3,Y3:BH3,"&gt;0"),0.1)</f>
        <v>1.5</v>
      </c>
      <c r="Y3" s="7">
        <v>1.5</v>
      </c>
      <c r="Z3" s="7" t="s">
        <v>5</v>
      </c>
      <c r="AA3" s="7" t="str">
        <f>IF(Y3&lt;1.51,"Tavahooldus",IF(Y3&lt;2.51,"Remont",IF(Y3&lt;3.51,"Taastamine","Asendus")))</f>
        <v>Tavahooldus</v>
      </c>
      <c r="AB3" s="7">
        <v>1</v>
      </c>
      <c r="AC3" s="7" t="s">
        <v>20</v>
      </c>
      <c r="AD3" s="7" t="str">
        <f>IF(AB3&lt;1.51,"Tavahooldus",IF(AB3&lt;2.51,"Remont",IF(AB3&lt;3.51,"Taastamine","Asendus")))</f>
        <v>Tavahooldus</v>
      </c>
      <c r="AE3" s="7">
        <v>1.5</v>
      </c>
      <c r="AF3" s="7" t="s">
        <v>19</v>
      </c>
      <c r="AG3" s="7" t="str">
        <f>IF(AE3&lt;1.51,"Tavahooldus",IF(AE3&lt;2.51,"Remont",IF(AE3&lt;3.51,"Taastamine","Asendus")))</f>
        <v>Tavahooldus</v>
      </c>
      <c r="AH3" s="7">
        <v>2</v>
      </c>
      <c r="AI3" s="7" t="s">
        <v>18</v>
      </c>
      <c r="AJ3" s="7" t="str">
        <f>IF(AH3&lt;1.51,"Tavahooldus",IF(AH3&lt;2.51,"Remont",IF(AH3&lt;3.51,"Taastamine","Asendus")))</f>
        <v>Remont</v>
      </c>
      <c r="AK3" s="7">
        <v>1.5</v>
      </c>
      <c r="AL3" s="7" t="s">
        <v>17</v>
      </c>
      <c r="AM3" s="7" t="str">
        <f>IF(AK3&lt;1.51,"Tavahooldus",IF(AK3&lt;2.51,"Remont",IF(AK3&lt;3.51,"Taastamine","Taastamine")))</f>
        <v>Tavahooldus</v>
      </c>
      <c r="AN3" s="7">
        <v>0</v>
      </c>
      <c r="AO3" s="7" t="s">
        <v>16</v>
      </c>
      <c r="AP3" s="7" t="str">
        <f>IF(AN3&lt;1.51,"Tavahooldus",IF(AN3&lt;2.51,"Remont",IF(AN3&lt;3.51,"Taastamine","Asendus")))</f>
        <v>Tavahooldus</v>
      </c>
      <c r="AQ3" s="7">
        <v>1</v>
      </c>
      <c r="AR3" s="7"/>
      <c r="AS3" s="7" t="str">
        <f>IF(AQ3&lt;1.51,"Tavahooldus",IF(AQ3&lt;2.51,"Remont",IF(AQ3&lt;3.51,"Taastamine","Asendus")))</f>
        <v>Tavahooldus</v>
      </c>
      <c r="AT3" s="7">
        <v>1.5</v>
      </c>
      <c r="AU3" s="7" t="s">
        <v>15</v>
      </c>
      <c r="AV3" s="7" t="str">
        <f>IF(AT3&lt;1.51,"Tavahooldus",IF(AT3&lt;2.51,"Remont",IF(AT3&lt;3.51,"Taastamine","Asendus")))</f>
        <v>Tavahooldus</v>
      </c>
      <c r="AW3" s="7">
        <v>0</v>
      </c>
      <c r="AX3" s="7" t="s">
        <v>14</v>
      </c>
      <c r="AY3" s="7" t="str">
        <f>IF(AW3&lt;1.51,"Tavahooldus",IF(AW3&lt;2.51,"Taastamine",IF(AW3&lt;3.51,"Taastamine","Asendus")))</f>
        <v>Tavahooldus</v>
      </c>
      <c r="AZ3" s="7">
        <v>0</v>
      </c>
      <c r="BA3" s="7" t="s">
        <v>13</v>
      </c>
      <c r="BB3" s="7" t="str">
        <f>IF(AZ3&lt;1.51,"Tavahooldus",IF(AZ3&lt;2.51,"Remont",IF(AZ3&lt;3.51,"Taastamine","Asendus")))</f>
        <v>Tavahooldus</v>
      </c>
      <c r="BC3" s="7">
        <v>1.5</v>
      </c>
      <c r="BD3" s="7" t="s">
        <v>12</v>
      </c>
      <c r="BE3" s="7" t="str">
        <f>IF(BC3&lt;1.51,"Tavahooldus",IF(BC3&lt;2.51,"Remont",IF(BC3&lt;3.51,"Taastamine","Asendus")))</f>
        <v>Tavahooldus</v>
      </c>
      <c r="BF3" s="7">
        <v>2</v>
      </c>
      <c r="BG3" s="7" t="s">
        <v>11</v>
      </c>
      <c r="BH3" s="7" t="str">
        <f>IF(BF3&lt;1.51,"Tavahooldus",IF(BF3&lt;2.51,"Remont",IF(BF3&lt;3.51,"Taastamine","Asendus")))</f>
        <v>Remont</v>
      </c>
      <c r="BI3" s="11"/>
    </row>
    <row r="4" spans="1:61" x14ac:dyDescent="0.2">
      <c r="A4" s="6">
        <v>3</v>
      </c>
      <c r="B4" s="7" t="s">
        <v>10</v>
      </c>
      <c r="C4" s="8">
        <v>45498</v>
      </c>
      <c r="D4" s="7" t="s">
        <v>3</v>
      </c>
      <c r="E4" s="7" t="s">
        <v>1</v>
      </c>
      <c r="F4" s="7">
        <v>49.7</v>
      </c>
      <c r="G4" s="7">
        <v>45.7</v>
      </c>
      <c r="H4" s="7">
        <v>2.9</v>
      </c>
      <c r="I4" s="7">
        <v>3.5</v>
      </c>
      <c r="J4" s="7">
        <f>Table13[[#This Row],[PVPIK]]*Table13[[#This Row],[SILLAI]]</f>
        <v>159.95000000000002</v>
      </c>
      <c r="K4" s="7">
        <v>0</v>
      </c>
      <c r="L4" s="7">
        <v>0</v>
      </c>
      <c r="M4" s="7" t="s">
        <v>3</v>
      </c>
      <c r="N4" s="7">
        <v>1</v>
      </c>
      <c r="O4" s="7" t="s">
        <v>0</v>
      </c>
      <c r="P4" s="7">
        <v>3.8</v>
      </c>
      <c r="Q4" s="7" t="s">
        <v>9</v>
      </c>
      <c r="R4" s="7">
        <v>0</v>
      </c>
      <c r="S4" s="7"/>
      <c r="T4" s="7"/>
      <c r="U4" s="7" t="str">
        <f>IF(Table13[[#This Row],[Kogu seisund]]&lt;1.51,"Hooldus",IF(Table13[[#This Row],[Kogu seisund]]&lt;2.51,"Lokaalne remont",IF(Table13[[#This Row],[Kogu seisund]]&lt;3.51, "Kapitaalremont","Ümberehitus")))</f>
        <v>Hooldus</v>
      </c>
      <c r="V4" s="7">
        <f>Table13[[#This Row],[Pindala]]*15</f>
        <v>2399.2500000000005</v>
      </c>
      <c r="W4" s="7">
        <f>4*2000</f>
        <v>8000</v>
      </c>
      <c r="X4" s="7">
        <f>MROUND(AVERAGEIFS(Y4:BH4,Y4:BH4,"&gt;0"),0.1)</f>
        <v>1.2000000000000002</v>
      </c>
      <c r="Y4" s="7">
        <v>1</v>
      </c>
      <c r="Z4" s="7"/>
      <c r="AA4" s="7" t="str">
        <f>IF(Y4&lt;1.51,"Tavahooldus",IF(Y4&lt;2.51,"Remont",IF(Y4&lt;3.51,"Taastamine","Asendus")))</f>
        <v>Tavahooldus</v>
      </c>
      <c r="AB4" s="7">
        <v>1</v>
      </c>
      <c r="AC4" s="7"/>
      <c r="AD4" s="7" t="str">
        <f>IF(AB4&lt;1.51,"Tavahooldus",IF(AB4&lt;2.51,"Remont",IF(AB4&lt;3.51,"Taastamine","Asendus")))</f>
        <v>Tavahooldus</v>
      </c>
      <c r="AE4" s="7">
        <v>1</v>
      </c>
      <c r="AF4" s="7"/>
      <c r="AG4" s="7" t="str">
        <f>IF(AE4&lt;1.51,"Tavahooldus",IF(AE4&lt;2.51,"Remont",IF(AE4&lt;3.51,"Taastamine","Asendus")))</f>
        <v>Tavahooldus</v>
      </c>
      <c r="AH4" s="7">
        <v>1</v>
      </c>
      <c r="AI4" s="7"/>
      <c r="AJ4" s="7" t="str">
        <f>IF(AH4&lt;1.51,"Tavahooldus",IF(AH4&lt;2.51,"Remont",IF(AH4&lt;3.51,"Taastamine","Asendus")))</f>
        <v>Tavahooldus</v>
      </c>
      <c r="AK4" s="7">
        <v>1</v>
      </c>
      <c r="AL4" s="7"/>
      <c r="AM4" s="7" t="str">
        <f>IF(AK4&lt;1.51,"Tavahooldus",IF(AK4&lt;2.51,"Remont",IF(AK4&lt;3.51,"Taastamine","Taastamine")))</f>
        <v>Tavahooldus</v>
      </c>
      <c r="AN4" s="7">
        <v>1</v>
      </c>
      <c r="AO4" s="7"/>
      <c r="AP4" s="7" t="str">
        <f>IF(AN4&lt;1.51,"Tavahooldus",IF(AN4&lt;2.51,"Remont",IF(AN4&lt;3.51,"Taastamine","Asendus")))</f>
        <v>Tavahooldus</v>
      </c>
      <c r="AQ4" s="7">
        <v>1</v>
      </c>
      <c r="AR4" s="7" t="s">
        <v>8</v>
      </c>
      <c r="AS4" s="7" t="str">
        <f>IF(AQ4&lt;1.51,"Tavahooldus",IF(AQ4&lt;2.51,"Remont",IF(AQ4&lt;3.51,"Taastamine","Asendus")))</f>
        <v>Tavahooldus</v>
      </c>
      <c r="AT4" s="7">
        <v>1</v>
      </c>
      <c r="AU4" s="7"/>
      <c r="AV4" s="7" t="str">
        <f>IF(AT4&lt;1.51,"Tavahooldus",IF(AT4&lt;2.51,"Remont",IF(AT4&lt;3.51,"Taastamine","Asendus")))</f>
        <v>Tavahooldus</v>
      </c>
      <c r="AW4" s="7">
        <v>3</v>
      </c>
      <c r="AX4" s="7" t="s">
        <v>7</v>
      </c>
      <c r="AY4" s="7" t="str">
        <f>IF(AW4&lt;1.51,"Tavahooldus",IF(AW4&lt;2.51,"Taastamine",IF(AW4&lt;3.51,"Taastamine","Asendus")))</f>
        <v>Taastamine</v>
      </c>
      <c r="AZ4" s="7">
        <v>1</v>
      </c>
      <c r="BA4" s="7"/>
      <c r="BB4" s="7" t="str">
        <f>IF(AZ4&lt;1.51,"Tavahooldus",IF(AZ4&lt;2.51,"Remont",IF(AZ4&lt;3.51,"Taastamine","Asendus")))</f>
        <v>Tavahooldus</v>
      </c>
      <c r="BC4" s="7">
        <v>1</v>
      </c>
      <c r="BD4" s="7" t="s">
        <v>6</v>
      </c>
      <c r="BE4" s="7" t="str">
        <f>IF(BC4&lt;1.51,"Tavahooldus",IF(BC4&lt;2.51,"Remont",IF(BC4&lt;3.51,"Taastamine","Asendus")))</f>
        <v>Tavahooldus</v>
      </c>
      <c r="BF4" s="7">
        <v>1.5</v>
      </c>
      <c r="BG4" s="7" t="s">
        <v>5</v>
      </c>
      <c r="BH4" s="7" t="str">
        <f>IF(BF4&lt;1.51,"Tavahooldus",IF(BF4&lt;2.51,"Remont",IF(BF4&lt;3.51,"Taastamine","Asendus")))</f>
        <v>Tavahooldus</v>
      </c>
      <c r="BI4" s="11"/>
    </row>
  </sheetData>
  <conditionalFormatting sqref="AA2:AA4 Y2:Y4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:AB4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2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2:AE4 BF4 AH2:AH4 AK2:AK4 AN4 AQ4 AT4 AW4 AZ4 BC4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2:AN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P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2:AQ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T2:AT4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V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W2:AW4 AZ2:AZ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Y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B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E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2:BF4 BC2:BC4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H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Registriinfo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Sein</dc:creator>
  <cp:lastModifiedBy>Tiit Kaal</cp:lastModifiedBy>
  <dcterms:created xsi:type="dcterms:W3CDTF">2024-08-05T14:57:15Z</dcterms:created>
  <dcterms:modified xsi:type="dcterms:W3CDTF">2024-08-08T09:33:17Z</dcterms:modified>
</cp:coreProperties>
</file>